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M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G11" i="1" l="1"/>
  <c r="H11" i="1"/>
  <c r="I11" i="1"/>
  <c r="J11" i="1"/>
  <c r="K11" i="1"/>
  <c r="L10" i="1"/>
  <c r="F10" i="1"/>
  <c r="M10" i="1"/>
  <c r="M7" i="1" l="1"/>
  <c r="F7" i="1"/>
  <c r="L7" i="1"/>
  <c r="L6" i="1"/>
  <c r="M6" i="1"/>
  <c r="F6" i="1"/>
  <c r="L5" i="1"/>
  <c r="L4" i="1"/>
  <c r="L9" i="1" l="1"/>
  <c r="L8" i="1"/>
  <c r="F9" i="1" l="1"/>
  <c r="F8" i="1"/>
  <c r="F5" i="1"/>
  <c r="F4" i="1"/>
  <c r="M11" i="1" l="1"/>
  <c r="M9" i="1"/>
  <c r="M5" i="1"/>
  <c r="M8" i="1"/>
  <c r="F11" i="1"/>
  <c r="M4" i="1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<sst xmlns="http://schemas.openxmlformats.org/spreadsheetml/2006/main" count="28" uniqueCount="26">
  <si>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</si>
  <si>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</si>
  <si>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</si>
  <si>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</si>
  <si>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</si>
  <si>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</si>
  <si>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</si>
  <si>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</si>
  <si>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</si>
  <si>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</si>
  <si>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</si>
  <si>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</si>
  <si>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</si>
  <si>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</si>
  <si>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</si>
  <si>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</si>
  <si>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</si>
  <si>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2. Fiyat</t>
  </si>
  <si>
    <t>1.2. Fatura tutarı (K2)</t>
  </si>
  <si>
    <t>4. İkili anlaşma</t>
  </si>
  <si>
    <t>4.9. Güvence bedeli ve iadesi (K18)</t>
  </si>
  <si>
    <t>2.2. Tahsilatına aracı olunan ilgili ve diğer mevzuat gereği alınan bedeller (K8)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</si>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</sst>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24" sqref="D24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18</v>
      </c>
      <c r="E4" s="11">
        <v>48</v>
      </c>
      <c r="F4" s="12">
        <f>(E4/$E$12)*1000</f>
        <v>5.0590219224283306</v>
      </c>
      <c r="G4" s="6">
        <v>23</v>
      </c>
      <c r="H4" s="6">
        <v>22</v>
      </c>
      <c r="I4" s="6">
        <v>0</v>
      </c>
      <c r="J4" s="6">
        <v>3</v>
      </c>
      <c r="K4" s="6">
        <v>0</v>
      </c>
      <c r="L4" s="13">
        <f>147/E4</f>
        <v>3.0625</v>
      </c>
      <c r="M4" s="12">
        <f t="shared" ref="M4:M10" si="0">IF($E$11=0,0,100*E4/E$11)</f>
        <v>3.6363636363636362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58</v>
      </c>
      <c r="F5" s="12">
        <f>(E5/$E$12)*1000</f>
        <v>6.1129848229342327</v>
      </c>
      <c r="G5" s="6">
        <v>26</v>
      </c>
      <c r="H5" s="6">
        <v>25</v>
      </c>
      <c r="I5" s="6">
        <v>0</v>
      </c>
      <c r="J5" s="6">
        <v>7</v>
      </c>
      <c r="K5" s="6">
        <v>0</v>
      </c>
      <c r="L5" s="13">
        <f>199/E5</f>
        <v>3.4310344827586206</v>
      </c>
      <c r="M5" s="12">
        <f t="shared" si="0"/>
        <v>4.3939393939393936</v>
      </c>
    </row>
    <row r="6" spans="2:13" ht="15" customHeight="1" x14ac:dyDescent="0.25">
      <c r="B6" s="4">
        <v>3</v>
      </c>
      <c r="C6" s="10" t="s">
        <v>17</v>
      </c>
      <c r="D6" s="10" t="s">
        <v>21</v>
      </c>
      <c r="E6" s="11">
        <v>7</v>
      </c>
      <c r="F6" s="12">
        <f>(E6/$E$12)*1000</f>
        <v>0.73777403035413147</v>
      </c>
      <c r="G6" s="6">
        <v>3</v>
      </c>
      <c r="H6" s="6">
        <v>2</v>
      </c>
      <c r="I6" s="6">
        <v>0</v>
      </c>
      <c r="J6" s="6">
        <v>2</v>
      </c>
      <c r="K6" s="6">
        <v>0</v>
      </c>
      <c r="L6" s="13">
        <f>11/E6</f>
        <v>1.5714285714285714</v>
      </c>
      <c r="M6" s="12">
        <f t="shared" ref="M6:M7" si="1">IF($E$11=0,0,100*E6/E$11)</f>
        <v>0.53030303030303028</v>
      </c>
    </row>
    <row r="7" spans="2:13" ht="15" customHeight="1" x14ac:dyDescent="0.25">
      <c r="B7" s="4">
        <v>4</v>
      </c>
      <c r="C7" s="10" t="s">
        <v>23</v>
      </c>
      <c r="D7" s="19" t="s">
        <v>22</v>
      </c>
      <c r="E7" s="11">
        <v>5</v>
      </c>
      <c r="F7" s="12">
        <f>(E7/$E$12)*1000</f>
        <v>0.52698145025295107</v>
      </c>
      <c r="G7" s="6">
        <v>5</v>
      </c>
      <c r="H7" s="6">
        <v>0</v>
      </c>
      <c r="I7" s="6">
        <v>0</v>
      </c>
      <c r="J7" s="6">
        <v>0</v>
      </c>
      <c r="K7" s="6">
        <v>0</v>
      </c>
      <c r="L7" s="13">
        <f>10/E7</f>
        <v>2</v>
      </c>
      <c r="M7" s="12">
        <f t="shared" si="1"/>
        <v>0.37878787878787878</v>
      </c>
    </row>
    <row r="8" spans="2:13" ht="15" customHeight="1" x14ac:dyDescent="0.25">
      <c r="B8" s="4">
        <v>5</v>
      </c>
      <c r="C8" s="10" t="s">
        <v>19</v>
      </c>
      <c r="D8" s="10" t="s">
        <v>20</v>
      </c>
      <c r="E8" s="11">
        <v>42</v>
      </c>
      <c r="F8" s="12">
        <f>(E8/$E$12)*1000</f>
        <v>4.4266441821247895</v>
      </c>
      <c r="G8" s="6">
        <v>30</v>
      </c>
      <c r="H8" s="6">
        <v>9</v>
      </c>
      <c r="I8" s="6">
        <v>0</v>
      </c>
      <c r="J8" s="6">
        <v>3</v>
      </c>
      <c r="K8" s="6">
        <v>0</v>
      </c>
      <c r="L8" s="13">
        <f>60/E8</f>
        <v>1.4285714285714286</v>
      </c>
      <c r="M8" s="12">
        <f t="shared" si="0"/>
        <v>3.1818181818181817</v>
      </c>
    </row>
    <row r="9" spans="2:13" ht="15" customHeight="1" x14ac:dyDescent="0.25">
      <c r="B9" s="4">
        <v>6</v>
      </c>
      <c r="C9" s="10" t="s">
        <v>24</v>
      </c>
      <c r="D9" s="19" t="s">
        <v>25</v>
      </c>
      <c r="E9" s="11">
        <v>3</v>
      </c>
      <c r="F9" s="12">
        <f>(E9/$E$12)*1000</f>
        <v>0.31618887015177066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13">
        <f>12/E9</f>
        <v>4</v>
      </c>
      <c r="M9" s="12">
        <f t="shared" si="0"/>
        <v>0.22727272727272727</v>
      </c>
    </row>
    <row r="10" spans="2:13" ht="15" customHeight="1" x14ac:dyDescent="0.25">
      <c r="B10" s="4">
        <v>7</v>
      </c>
      <c r="C10" s="10" t="s">
        <v>24</v>
      </c>
      <c r="D10" s="19" t="s">
        <v>14</v>
      </c>
      <c r="E10" s="11">
        <v>1157</v>
      </c>
      <c r="F10" s="12">
        <f>(E10/$E$12)*1000</f>
        <v>121.94350758853288</v>
      </c>
      <c r="G10" s="6">
        <v>774</v>
      </c>
      <c r="H10" s="6">
        <v>199</v>
      </c>
      <c r="I10" s="6">
        <v>1</v>
      </c>
      <c r="J10" s="6">
        <v>183</v>
      </c>
      <c r="K10" s="6">
        <v>0</v>
      </c>
      <c r="L10" s="13">
        <f>1817/E10</f>
        <v>1.5704407951598962</v>
      </c>
      <c r="M10" s="12">
        <f t="shared" si="0"/>
        <v>87.651515151515156</v>
      </c>
    </row>
    <row r="11" spans="2:13" ht="15" customHeight="1" x14ac:dyDescent="0.25">
      <c r="B11" s="4"/>
      <c r="C11" s="5"/>
      <c r="D11" s="5" t="s">
        <v>12</v>
      </c>
      <c r="E11" s="11">
        <v>1320</v>
      </c>
      <c r="F11" s="12">
        <f>(E11/$E$12)*1000</f>
        <v>139.12310286677908</v>
      </c>
      <c r="G11" s="11">
        <f>SUM(G4:G10)</f>
        <v>864</v>
      </c>
      <c r="H11" s="11">
        <f>SUM(H4:H10)</f>
        <v>257</v>
      </c>
      <c r="I11" s="11">
        <f>SUM(I4:I10)</f>
        <v>1</v>
      </c>
      <c r="J11" s="11">
        <f>SUM(J4:J10)</f>
        <v>198</v>
      </c>
      <c r="K11" s="11">
        <f>SUM(K4:K10)</f>
        <v>0</v>
      </c>
      <c r="L11" s="12">
        <f>2256/E11</f>
        <v>1.709090909090909</v>
      </c>
      <c r="M11" s="12">
        <f>IF($E$11=0,0,100*E11/E$11)</f>
        <v>100</v>
      </c>
    </row>
    <row r="12" spans="2:13" ht="15" customHeight="1" x14ac:dyDescent="0.25">
      <c r="C12" s="1"/>
      <c r="D12" s="5" t="s">
        <v>13</v>
      </c>
      <c r="E12" s="6">
        <v>9488</v>
      </c>
      <c r="F12" s="7"/>
      <c r="G12" s="8"/>
      <c r="H12" s="8"/>
      <c r="I12" s="8"/>
      <c r="J12" s="8"/>
      <c r="K12" s="8"/>
      <c r="L12" s="8"/>
      <c r="M12" s="8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2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7 D9:D10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2020-05-01T15:16:46Z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