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Nis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8" i="1"/>
  <c r="L7" i="1"/>
  <c r="L6" i="1"/>
  <c r="L5" i="1"/>
  <c r="L4" i="1"/>
  <c r="L11" i="1" l="1"/>
  <c r="G11" i="1" l="1"/>
  <c r="H11" i="1"/>
  <c r="I11" i="1"/>
  <c r="J11" i="1"/>
  <c r="K11" i="1"/>
  <c r="F10" i="1"/>
  <c r="M10" i="1"/>
  <c r="M7" i="1" l="1"/>
  <c r="F7" i="1"/>
  <c r="M6" i="1"/>
  <c r="F6" i="1"/>
  <c r="L9" i="1" l="1"/>
  <c r="F9" i="1" l="1"/>
  <c r="F8" i="1"/>
  <c r="F5" i="1"/>
  <c r="F4" i="1"/>
  <c r="M11" i="1" l="1"/>
  <c r="M9" i="1"/>
  <c r="M5" i="1"/>
  <c r="M8" i="1"/>
  <c r="F11" i="1"/>
  <c r="M4" i="1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<sst xmlns="http://schemas.openxmlformats.org/spreadsheetml/2006/main" count="28" uniqueCount="26">
  <si>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</si>
  <si>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</si>
  <si>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</si>
  <si>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</si>
  <si>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</si>
  <si>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</si>
  <si>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</si>
  <si>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</si>
  <si>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</si>
  <si>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</si>
  <si>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</si>
  <si>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</si>
  <si>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</si>
  <si>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</si>
  <si>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</si>
  <si>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</si>
  <si>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</si>
  <si>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2. Fiyat</t>
  </si>
  <si>
    <t>1.2. Fatura tutarı (K2)</t>
  </si>
  <si>
    <t>4. İkili anlaşma</t>
  </si>
  <si>
    <t>4.9. Güvence bedeli ve iadesi (K18)</t>
  </si>
  <si>
    <t>2.2. Tahsilatına aracı olunan ilgili ve diğer mevzuat gereği alınan bedeller (K8)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</si>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</sst>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27" sqref="D27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18</v>
      </c>
      <c r="E4" s="11">
        <v>118</v>
      </c>
      <c r="F4" s="12">
        <f t="shared" ref="F4:F11" si="0">(E4/$E$12)*1000</f>
        <v>9.6531413612565444</v>
      </c>
      <c r="G4" s="6">
        <v>75</v>
      </c>
      <c r="H4" s="6">
        <v>25</v>
      </c>
      <c r="I4" s="6">
        <v>5</v>
      </c>
      <c r="J4" s="6">
        <v>13</v>
      </c>
      <c r="K4" s="6">
        <v>0</v>
      </c>
      <c r="L4" s="13">
        <f>431/E4</f>
        <v>3.652542372881356</v>
      </c>
      <c r="M4" s="12">
        <f t="shared" ref="M4:M10" si="1">IF($E$11=0,0,100*E4/E$11)</f>
        <v>10.059676044330775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29</v>
      </c>
      <c r="F5" s="12">
        <f t="shared" si="0"/>
        <v>2.3723821989528795</v>
      </c>
      <c r="G5" s="6">
        <v>11</v>
      </c>
      <c r="H5" s="6">
        <v>9</v>
      </c>
      <c r="I5" s="6">
        <v>5</v>
      </c>
      <c r="J5" s="6">
        <v>4</v>
      </c>
      <c r="K5" s="6">
        <v>0</v>
      </c>
      <c r="L5" s="13">
        <f>231/E5</f>
        <v>7.9655172413793105</v>
      </c>
      <c r="M5" s="12">
        <f t="shared" si="1"/>
        <v>2.4722932651321399</v>
      </c>
    </row>
    <row r="6" spans="2:13" ht="15" customHeight="1" x14ac:dyDescent="0.25">
      <c r="B6" s="4">
        <v>3</v>
      </c>
      <c r="C6" s="10" t="s">
        <v>17</v>
      </c>
      <c r="D6" s="10" t="s">
        <v>21</v>
      </c>
      <c r="E6" s="11">
        <v>2</v>
      </c>
      <c r="F6" s="12">
        <f t="shared" si="0"/>
        <v>0.1636125654450262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4/E6</f>
        <v>2</v>
      </c>
      <c r="M6" s="12">
        <f t="shared" ref="M6:M7" si="2">IF($E$11=0,0,100*E6/E$11)</f>
        <v>0.17050298380221654</v>
      </c>
    </row>
    <row r="7" spans="2:13" ht="15" customHeight="1" x14ac:dyDescent="0.25">
      <c r="B7" s="4">
        <v>4</v>
      </c>
      <c r="C7" s="10" t="s">
        <v>23</v>
      </c>
      <c r="D7" s="14" t="s">
        <v>22</v>
      </c>
      <c r="E7" s="11">
        <v>15</v>
      </c>
      <c r="F7" s="12">
        <f t="shared" si="0"/>
        <v>1.2270942408376964</v>
      </c>
      <c r="G7" s="6">
        <v>9</v>
      </c>
      <c r="H7" s="6">
        <v>4</v>
      </c>
      <c r="I7" s="6">
        <v>2</v>
      </c>
      <c r="J7" s="6">
        <v>0</v>
      </c>
      <c r="K7" s="6">
        <v>0</v>
      </c>
      <c r="L7" s="13">
        <f>36/E7</f>
        <v>2.4</v>
      </c>
      <c r="M7" s="12">
        <f t="shared" si="2"/>
        <v>1.2787723785166241</v>
      </c>
    </row>
    <row r="8" spans="2:13" ht="15" customHeight="1" x14ac:dyDescent="0.25">
      <c r="B8" s="4">
        <v>5</v>
      </c>
      <c r="C8" s="10" t="s">
        <v>19</v>
      </c>
      <c r="D8" s="10" t="s">
        <v>20</v>
      </c>
      <c r="E8" s="11">
        <v>6</v>
      </c>
      <c r="F8" s="12">
        <f t="shared" si="0"/>
        <v>0.49083769633507851</v>
      </c>
      <c r="G8" s="6">
        <v>5</v>
      </c>
      <c r="H8" s="6">
        <v>1</v>
      </c>
      <c r="I8" s="6">
        <v>0</v>
      </c>
      <c r="J8" s="6">
        <v>0</v>
      </c>
      <c r="K8" s="6">
        <v>0</v>
      </c>
      <c r="L8" s="13">
        <f>11/E8</f>
        <v>1.8333333333333333</v>
      </c>
      <c r="M8" s="12">
        <f t="shared" si="1"/>
        <v>0.51150895140664965</v>
      </c>
    </row>
    <row r="9" spans="2:13" ht="15" customHeight="1" x14ac:dyDescent="0.25">
      <c r="B9" s="4">
        <v>6</v>
      </c>
      <c r="C9" s="10" t="s">
        <v>24</v>
      </c>
      <c r="D9" s="14" t="s">
        <v>25</v>
      </c>
      <c r="E9" s="11">
        <v>4</v>
      </c>
      <c r="F9" s="12">
        <f t="shared" si="0"/>
        <v>0.3272251308900524</v>
      </c>
      <c r="G9" s="6">
        <v>2</v>
      </c>
      <c r="H9" s="6">
        <v>2</v>
      </c>
      <c r="I9" s="6">
        <v>0</v>
      </c>
      <c r="J9" s="6">
        <v>0</v>
      </c>
      <c r="K9" s="6">
        <v>0</v>
      </c>
      <c r="L9" s="13">
        <f>12/E9</f>
        <v>3</v>
      </c>
      <c r="M9" s="12">
        <f t="shared" si="1"/>
        <v>0.34100596760443308</v>
      </c>
    </row>
    <row r="10" spans="2:13" ht="15" customHeight="1" x14ac:dyDescent="0.25">
      <c r="B10" s="4">
        <v>7</v>
      </c>
      <c r="C10" s="10" t="s">
        <v>24</v>
      </c>
      <c r="D10" s="14" t="s">
        <v>14</v>
      </c>
      <c r="E10" s="11">
        <v>999</v>
      </c>
      <c r="F10" s="12">
        <f t="shared" si="0"/>
        <v>81.724476439790564</v>
      </c>
      <c r="G10" s="6">
        <v>791</v>
      </c>
      <c r="H10" s="6">
        <v>54</v>
      </c>
      <c r="I10" s="6">
        <v>4</v>
      </c>
      <c r="J10" s="6">
        <v>150</v>
      </c>
      <c r="K10" s="6">
        <v>0</v>
      </c>
      <c r="L10" s="13">
        <f>1212/E10</f>
        <v>1.2132132132132132</v>
      </c>
      <c r="M10" s="12">
        <f t="shared" si="1"/>
        <v>85.166240409207163</v>
      </c>
    </row>
    <row r="11" spans="2:13" ht="15" customHeight="1" x14ac:dyDescent="0.25">
      <c r="B11" s="4"/>
      <c r="C11" s="5"/>
      <c r="D11" s="5" t="s">
        <v>12</v>
      </c>
      <c r="E11" s="11">
        <v>1173</v>
      </c>
      <c r="F11" s="12">
        <f t="shared" si="0"/>
        <v>95.958769633507856</v>
      </c>
      <c r="G11" s="11">
        <f>SUM(G4:G10)</f>
        <v>895</v>
      </c>
      <c r="H11" s="11">
        <f>SUM(H4:H10)</f>
        <v>95</v>
      </c>
      <c r="I11" s="11">
        <f>SUM(I4:I10)</f>
        <v>16</v>
      </c>
      <c r="J11" s="11">
        <f>SUM(J4:J10)</f>
        <v>167</v>
      </c>
      <c r="K11" s="11">
        <f>SUM(K4:K10)</f>
        <v>0</v>
      </c>
      <c r="L11" s="12">
        <f>2256/E11</f>
        <v>1.9232736572890026</v>
      </c>
      <c r="M11" s="12">
        <f>IF($E$11=0,0,100*E11/E$11)</f>
        <v>100</v>
      </c>
    </row>
    <row r="12" spans="2:13" ht="15" customHeight="1" x14ac:dyDescent="0.25">
      <c r="C12" s="1"/>
      <c r="D12" s="5" t="s">
        <v>13</v>
      </c>
      <c r="E12" s="6">
        <v>12224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7 D9:D10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2020-06-01T13:14:07Z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