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yıs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2" l="1"/>
  <c r="L8" i="22"/>
  <c r="L7" i="22"/>
  <c r="I10" i="22"/>
  <c r="J10" i="22"/>
  <c r="K10" i="22"/>
  <c r="E10" i="22"/>
  <c r="M9" i="22" s="1"/>
  <c r="F9" i="22"/>
  <c r="H10" i="22"/>
  <c r="G10" i="22"/>
  <c r="M8" i="22"/>
  <c r="F8" i="22"/>
  <c r="L6" i="22"/>
  <c r="L5" i="22"/>
  <c r="L4" i="22"/>
  <c r="F7" i="22"/>
  <c r="F6" i="22"/>
  <c r="F5" i="22"/>
  <c r="F4" i="22"/>
  <c r="M10" i="22" l="1"/>
  <c r="M6" i="22"/>
  <c r="M5" i="22"/>
  <c r="M4" i="22"/>
  <c r="M7" i="22"/>
  <c r="F10" i="22"/>
  <c r="L10" i="22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<sst xmlns="http://schemas.openxmlformats.org/spreadsheetml/2006/main" count="26" uniqueCount="24">
  <si>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</si>
  <si>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</si>
  <si>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</si>
  <si>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</si>
  <si>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</si>
  <si>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</si>
  <si>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</si>
  <si>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</si>
  <si>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</si>
  <si>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</si>
  <si>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</si>
  <si>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</si>
  <si>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</si>
  <si>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</si>
  <si>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</si>
  <si>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</si>
  <si>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</si>
  <si>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</si>
  <si>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</si>
  <si>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</si>
  <si>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5.2. Tüketici hizmetleri ve şirket hakkındaki şikayetler (K21)</t>
  </si>
  <si>
    <t>3. Ödeme</t>
  </si>
  <si>
    <t>3.2. Zamanında ödenmeyen borçlar (K9)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</si>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</sst>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14</v>
      </c>
      <c r="F4" s="12">
        <f t="shared" ref="F4:F10" si="0">(E4/$E$11)*1000</f>
        <v>1.6680567139282736</v>
      </c>
      <c r="G4" s="6">
        <v>2</v>
      </c>
      <c r="H4" s="6">
        <v>11</v>
      </c>
      <c r="I4" s="6">
        <v>0</v>
      </c>
      <c r="J4" s="6">
        <v>1</v>
      </c>
      <c r="K4" s="6">
        <v>0</v>
      </c>
      <c r="L4" s="13">
        <f>41/E4</f>
        <v>2.9285714285714284</v>
      </c>
      <c r="M4" s="12">
        <f>IF($E$10=0,0,100*E4/E$10)</f>
        <v>1.0687022900763359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53</v>
      </c>
      <c r="F5" s="12">
        <f t="shared" si="0"/>
        <v>6.3147861312998934</v>
      </c>
      <c r="G5" s="6">
        <v>4</v>
      </c>
      <c r="H5" s="6">
        <v>46</v>
      </c>
      <c r="I5" s="6">
        <v>0</v>
      </c>
      <c r="J5" s="6">
        <v>3</v>
      </c>
      <c r="K5" s="6">
        <v>0</v>
      </c>
      <c r="L5" s="13">
        <f>171/E5</f>
        <v>3.2264150943396226</v>
      </c>
      <c r="M5" s="12">
        <f>IF($E$10=0,0,100*E5/E$10)</f>
        <v>4.0458015267175576</v>
      </c>
    </row>
    <row r="6" spans="2:13" ht="15" customHeight="1" x14ac:dyDescent="0.3">
      <c r="B6" s="4">
        <v>3</v>
      </c>
      <c r="C6" s="10" t="s">
        <v>21</v>
      </c>
      <c r="D6" s="14" t="s">
        <v>22</v>
      </c>
      <c r="E6" s="11">
        <v>1</v>
      </c>
      <c r="F6" s="12">
        <f t="shared" si="0"/>
        <v>0.11914690813773382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13">
        <f>3/E6</f>
        <v>3</v>
      </c>
      <c r="M6" s="12">
        <f>IF($E$10=0,0,100*E6/E$10)</f>
        <v>7.6335877862595422E-2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14</v>
      </c>
      <c r="F7" s="12">
        <f t="shared" si="0"/>
        <v>1.6680567139282736</v>
      </c>
      <c r="G7" s="6">
        <v>4</v>
      </c>
      <c r="H7" s="6">
        <v>10</v>
      </c>
      <c r="I7" s="6">
        <v>0</v>
      </c>
      <c r="J7" s="6">
        <v>0</v>
      </c>
      <c r="K7" s="6">
        <v>0</v>
      </c>
      <c r="L7" s="13">
        <f>38/E7</f>
        <v>2.7142857142857144</v>
      </c>
      <c r="M7" s="12">
        <f>IF($E$10=0,0,100*E7/E$10)</f>
        <v>1.0687022900763359</v>
      </c>
    </row>
    <row r="8" spans="2:13" ht="15" customHeight="1" x14ac:dyDescent="0.3">
      <c r="B8" s="4">
        <v>5</v>
      </c>
      <c r="C8" s="15" t="s">
        <v>23</v>
      </c>
      <c r="D8" s="14" t="s">
        <v>20</v>
      </c>
      <c r="E8" s="11">
        <v>1</v>
      </c>
      <c r="F8" s="12">
        <f t="shared" si="0"/>
        <v>0.11914690813773382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13">
        <f>5/E8</f>
        <v>5</v>
      </c>
      <c r="M8" s="12">
        <f t="shared" ref="M8" si="1">IF($E$10=0,0,100*E8/E$10)</f>
        <v>7.6335877862595422E-2</v>
      </c>
    </row>
    <row r="9" spans="2:13" ht="15" customHeight="1" x14ac:dyDescent="0.3">
      <c r="B9" s="4">
        <v>6</v>
      </c>
      <c r="C9" s="15" t="s">
        <v>23</v>
      </c>
      <c r="D9" s="14" t="s">
        <v>14</v>
      </c>
      <c r="E9" s="11">
        <v>1227</v>
      </c>
      <c r="F9" s="12">
        <f t="shared" si="0"/>
        <v>146.19325628499939</v>
      </c>
      <c r="G9" s="6">
        <v>855</v>
      </c>
      <c r="H9" s="6">
        <v>112</v>
      </c>
      <c r="I9" s="6">
        <v>0</v>
      </c>
      <c r="J9" s="6">
        <v>260</v>
      </c>
      <c r="K9" s="6">
        <v>0</v>
      </c>
      <c r="L9" s="13">
        <f>2582/E9</f>
        <v>2.104319478402608</v>
      </c>
      <c r="M9" s="12">
        <f t="shared" ref="M9" si="2">IF($E$10=0,0,100*E9/E$10)</f>
        <v>93.664122137404576</v>
      </c>
    </row>
    <row r="10" spans="2:13" ht="15" customHeight="1" x14ac:dyDescent="0.3">
      <c r="B10" s="4"/>
      <c r="C10" s="5"/>
      <c r="D10" s="5" t="s">
        <v>12</v>
      </c>
      <c r="E10" s="11">
        <f>SUM(E4:E9)</f>
        <v>1310</v>
      </c>
      <c r="F10" s="12">
        <f t="shared" si="0"/>
        <v>156.08244966043131</v>
      </c>
      <c r="G10" s="11">
        <f>SUM(G4:G9)</f>
        <v>865</v>
      </c>
      <c r="H10" s="11">
        <f>SUM(H4:H9)</f>
        <v>181</v>
      </c>
      <c r="I10" s="11">
        <f>SUM(I4:I9)</f>
        <v>0</v>
      </c>
      <c r="J10" s="11">
        <f>SUM(J4:J9)</f>
        <v>264</v>
      </c>
      <c r="K10" s="11">
        <f>SUM(K4:K9)</f>
        <v>0</v>
      </c>
      <c r="L10" s="13">
        <f>3014/E10</f>
        <v>2.3007633587786258</v>
      </c>
      <c r="M10" s="12">
        <f>IF($E$10=0,0,100*E10/E$10)</f>
        <v>100</v>
      </c>
    </row>
    <row r="11" spans="2:13" ht="15" customHeight="1" x14ac:dyDescent="0.3">
      <c r="C11" s="1"/>
      <c r="D11" s="5" t="s">
        <v>13</v>
      </c>
      <c r="E11" s="6">
        <v>8393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2022-07-02T15:09:59Z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