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Ekim" sheetId="1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4" l="1"/>
  <c r="L9" i="14"/>
  <c r="L8" i="14"/>
  <c r="L7" i="14"/>
  <c r="L6" i="14"/>
  <c r="F6" i="14"/>
  <c r="L5" i="14"/>
  <c r="L4" i="14"/>
  <c r="K11" i="14"/>
  <c r="J11" i="14"/>
  <c r="I11" i="14"/>
  <c r="H11" i="14"/>
  <c r="G11" i="14"/>
  <c r="E11" i="14"/>
  <c r="L11" i="14" s="1"/>
  <c r="F10" i="14"/>
  <c r="F9" i="14"/>
  <c r="F8" i="14"/>
  <c r="F7" i="14"/>
  <c r="F5" i="14"/>
  <c r="F4" i="14"/>
  <c r="M6" i="14" l="1"/>
  <c r="M11" i="14"/>
  <c r="F11" i="14"/>
  <c r="M4" i="14"/>
  <c r="M8" i="14"/>
  <c r="M9" i="14"/>
  <c r="M7" i="14"/>
  <c r="M5" i="14"/>
  <c r="M10" i="14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<sst xmlns="http://schemas.openxmlformats.org/spreadsheetml/2006/main" count="28" uniqueCount="26">
  <si>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</si>
  <si>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</si>
  <si>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</si>
  <si>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</si>
  <si>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</si>
  <si>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</si>
  <si>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</si>
  <si>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</si>
  <si>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</si>
  <si>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</si>
  <si>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</si>
  <si>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</si>
  <si>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</si>
  <si>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</si>
  <si>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</si>
  <si>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</si>
  <si>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</si>
  <si>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</si>
  <si>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</si>
  <si>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</si>
  <si>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</si>
  <si>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</si>
  <si>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</si>
  <si>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</si>
  <si>
    <t>2.2. Tahsilatına aracı olunan ilgili ve diğer mevzuat gereği alınan bedeller (K8)</t>
  </si>
  <si>
    <t>2.Fiyat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</si>
</sst>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tabSelected="1" zoomScale="70" zoomScaleNormal="70" workbookViewId="0">
      <selection activeCell="D18" sqref="D18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139</v>
      </c>
      <c r="F4" s="12">
        <f t="shared" ref="F4:F11" si="0">(E4/$E$12)*1000</f>
        <v>0.86603282202090948</v>
      </c>
      <c r="G4" s="6">
        <v>81</v>
      </c>
      <c r="H4" s="6">
        <v>46</v>
      </c>
      <c r="I4" s="6">
        <v>0</v>
      </c>
      <c r="J4" s="6">
        <v>12</v>
      </c>
      <c r="K4" s="6">
        <v>0</v>
      </c>
      <c r="L4" s="13">
        <f>344/E4</f>
        <v>2.4748201438848922</v>
      </c>
      <c r="M4" s="12">
        <f t="shared" ref="M4:M11" si="1">IF($E$11=0,0,100*E4/E$11)</f>
        <v>1.2457429646890124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148</v>
      </c>
      <c r="F5" s="12">
        <f t="shared" si="0"/>
        <v>0.92210688963377396</v>
      </c>
      <c r="G5" s="6">
        <v>65</v>
      </c>
      <c r="H5" s="6">
        <v>67</v>
      </c>
      <c r="I5" s="6">
        <v>10</v>
      </c>
      <c r="J5" s="6">
        <v>6</v>
      </c>
      <c r="K5" s="6">
        <v>0</v>
      </c>
      <c r="L5" s="13">
        <f>697/E5</f>
        <v>4.7094594594594597</v>
      </c>
      <c r="M5" s="12">
        <f t="shared" si="1"/>
        <v>1.3264025811077254</v>
      </c>
    </row>
    <row r="6" spans="2:13" ht="15" customHeight="1" x14ac:dyDescent="0.3">
      <c r="B6" s="4">
        <v>2</v>
      </c>
      <c r="C6" s="10" t="s">
        <v>25</v>
      </c>
      <c r="D6" s="20" t="s">
        <v>24</v>
      </c>
      <c r="E6" s="11">
        <v>62</v>
      </c>
      <c r="F6" s="12">
        <f t="shared" ref="F6" si="2">(E6/$E$12)*1000</f>
        <v>0.3862880213330675</v>
      </c>
      <c r="G6" s="6">
        <v>7</v>
      </c>
      <c r="H6" s="6">
        <v>55</v>
      </c>
      <c r="I6" s="6">
        <v>0</v>
      </c>
      <c r="J6" s="6">
        <v>0</v>
      </c>
      <c r="K6" s="6">
        <v>0</v>
      </c>
      <c r="L6" s="13">
        <f>207/E6</f>
        <v>3.338709677419355</v>
      </c>
      <c r="M6" s="12">
        <f t="shared" ref="M6" si="3">IF($E$11=0,0,100*E6/E$11)</f>
        <v>0.55565513532891198</v>
      </c>
    </row>
    <row r="7" spans="2:13" ht="15" customHeight="1" x14ac:dyDescent="0.3">
      <c r="B7" s="4">
        <v>3</v>
      </c>
      <c r="C7" s="10" t="s">
        <v>21</v>
      </c>
      <c r="D7" s="14" t="s">
        <v>20</v>
      </c>
      <c r="E7" s="11">
        <v>5</v>
      </c>
      <c r="F7" s="12">
        <f t="shared" si="0"/>
        <v>3.1152259784924797E-2</v>
      </c>
      <c r="G7" s="6">
        <v>5</v>
      </c>
      <c r="H7" s="6">
        <v>0</v>
      </c>
      <c r="I7" s="6">
        <v>0</v>
      </c>
      <c r="J7" s="6">
        <v>0</v>
      </c>
      <c r="K7" s="6">
        <v>0</v>
      </c>
      <c r="L7" s="13">
        <f>7/E7</f>
        <v>1.4</v>
      </c>
      <c r="M7" s="12">
        <f t="shared" si="1"/>
        <v>4.481089801039613E-2</v>
      </c>
    </row>
    <row r="8" spans="2:13" ht="15" customHeight="1" x14ac:dyDescent="0.3">
      <c r="B8" s="4">
        <v>4</v>
      </c>
      <c r="C8" s="10" t="s">
        <v>18</v>
      </c>
      <c r="D8" s="10" t="s">
        <v>19</v>
      </c>
      <c r="E8" s="11">
        <v>84</v>
      </c>
      <c r="F8" s="12">
        <f t="shared" si="0"/>
        <v>0.52335796438673665</v>
      </c>
      <c r="G8" s="6">
        <v>70</v>
      </c>
      <c r="H8" s="6">
        <v>11</v>
      </c>
      <c r="I8" s="6">
        <v>0</v>
      </c>
      <c r="J8" s="6">
        <v>3</v>
      </c>
      <c r="K8" s="6">
        <v>0</v>
      </c>
      <c r="L8" s="13">
        <f>146/E8</f>
        <v>1.7380952380952381</v>
      </c>
      <c r="M8" s="12">
        <f t="shared" si="1"/>
        <v>0.75282308657465491</v>
      </c>
    </row>
    <row r="9" spans="2:13" ht="15" customHeight="1" x14ac:dyDescent="0.3">
      <c r="B9" s="4">
        <v>5</v>
      </c>
      <c r="C9" s="10" t="s">
        <v>22</v>
      </c>
      <c r="D9" s="14" t="s">
        <v>23</v>
      </c>
      <c r="E9" s="11">
        <v>19</v>
      </c>
      <c r="F9" s="12">
        <f t="shared" si="0"/>
        <v>0.11837858718271423</v>
      </c>
      <c r="G9" s="6">
        <v>14</v>
      </c>
      <c r="H9" s="6">
        <v>4</v>
      </c>
      <c r="I9" s="6">
        <v>0</v>
      </c>
      <c r="J9" s="6">
        <v>1</v>
      </c>
      <c r="K9" s="6">
        <v>0</v>
      </c>
      <c r="L9" s="13">
        <f>54/E9</f>
        <v>2.8421052631578947</v>
      </c>
      <c r="M9" s="12">
        <f t="shared" si="1"/>
        <v>0.17028141243950529</v>
      </c>
    </row>
    <row r="10" spans="2:13" ht="15" customHeight="1" x14ac:dyDescent="0.3">
      <c r="B10" s="4">
        <v>6</v>
      </c>
      <c r="C10" s="10" t="s">
        <v>22</v>
      </c>
      <c r="D10" s="14" t="s">
        <v>14</v>
      </c>
      <c r="E10" s="11">
        <v>10701</v>
      </c>
      <c r="F10" s="12">
        <f t="shared" si="0"/>
        <v>66.672066391696049</v>
      </c>
      <c r="G10" s="6">
        <v>9068</v>
      </c>
      <c r="H10" s="6">
        <v>229</v>
      </c>
      <c r="I10" s="6">
        <v>0</v>
      </c>
      <c r="J10" s="6">
        <v>1404</v>
      </c>
      <c r="K10" s="6">
        <v>0</v>
      </c>
      <c r="L10" s="13">
        <f>9737/E10</f>
        <v>0.90991496121857773</v>
      </c>
      <c r="M10" s="12">
        <f t="shared" si="1"/>
        <v>95.904283921849796</v>
      </c>
    </row>
    <row r="11" spans="2:13" ht="15" customHeight="1" x14ac:dyDescent="0.3">
      <c r="B11" s="4"/>
      <c r="C11" s="5"/>
      <c r="D11" s="5" t="s">
        <v>12</v>
      </c>
      <c r="E11" s="11">
        <f>SUM(E4:E10)</f>
        <v>11158</v>
      </c>
      <c r="F11" s="12">
        <f t="shared" si="0"/>
        <v>69.519382936038184</v>
      </c>
      <c r="G11" s="11">
        <f>SUM(G4:G10)</f>
        <v>9310</v>
      </c>
      <c r="H11" s="11">
        <f>SUM(H4:H10)</f>
        <v>412</v>
      </c>
      <c r="I11" s="11">
        <f>SUM(I4:I10)</f>
        <v>10</v>
      </c>
      <c r="J11" s="11">
        <f>SUM(J4:J10)</f>
        <v>1426</v>
      </c>
      <c r="K11" s="11">
        <f>SUM(K4:K10)</f>
        <v>0</v>
      </c>
      <c r="L11" s="12">
        <f>2965/E11</f>
        <v>0.26572862520164903</v>
      </c>
      <c r="M11" s="12">
        <f t="shared" si="1"/>
        <v>100</v>
      </c>
    </row>
    <row r="12" spans="2:13" ht="15" customHeight="1" x14ac:dyDescent="0.3">
      <c r="C12" s="1"/>
      <c r="D12" s="5" t="s">
        <v>13</v>
      </c>
      <c r="E12" s="6">
        <v>160502</v>
      </c>
      <c r="F12" s="7"/>
      <c r="G12" s="8"/>
      <c r="H12" s="8"/>
      <c r="I12" s="8"/>
      <c r="J12" s="8"/>
      <c r="K12" s="8"/>
      <c r="L12" s="8"/>
      <c r="M12" s="8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9:D10 D7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2021-12-06T12:26:55Z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